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ord\Privat\Oslo og Aksershus Skøytekrets\Regnskap 2021 + bilag\"/>
    </mc:Choice>
  </mc:AlternateContent>
  <xr:revisionPtr revIDLastSave="0" documentId="13_ncr:1_{CCD11A5E-07AF-4838-886C-DA5774A2C2DA}" xr6:coauthVersionLast="47" xr6:coauthVersionMax="47" xr10:uidLastSave="{00000000-0000-0000-0000-000000000000}"/>
  <bookViews>
    <workbookView xWindow="-120" yWindow="-120" windowWidth="51840" windowHeight="21240" xr2:uid="{3B950803-5534-4AD4-9D7B-C5D23BDCD02A}"/>
  </bookViews>
  <sheets>
    <sheet name="Regnskap 2021" sheetId="1" r:id="rId1"/>
    <sheet name="Budsjett 202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1" l="1"/>
  <c r="N36" i="1"/>
  <c r="N27" i="1"/>
  <c r="N28" i="1" s="1"/>
  <c r="N29" i="1" s="1"/>
  <c r="N30" i="1" s="1"/>
  <c r="N31" i="1" s="1"/>
  <c r="N32" i="1" s="1"/>
  <c r="N33" i="1" s="1"/>
  <c r="N34" i="1" s="1"/>
  <c r="N26" i="1"/>
  <c r="N25" i="1"/>
  <c r="N17" i="1"/>
  <c r="N18" i="1" s="1"/>
  <c r="N19" i="1" s="1"/>
  <c r="N20" i="1" s="1"/>
  <c r="N21" i="1" s="1"/>
  <c r="N22" i="1" s="1"/>
  <c r="N16" i="1"/>
  <c r="N15" i="1"/>
  <c r="H10" i="2"/>
  <c r="G10" i="2"/>
  <c r="K44" i="1"/>
  <c r="D44" i="1"/>
  <c r="E38" i="1"/>
  <c r="E39" i="1"/>
  <c r="E40" i="1"/>
  <c r="K37" i="1"/>
  <c r="E37" i="1"/>
  <c r="D37" i="1"/>
  <c r="D40" i="1"/>
  <c r="D39" i="1"/>
  <c r="D38" i="1"/>
  <c r="A37" i="1"/>
  <c r="A38" i="1" s="1"/>
  <c r="A39" i="1" s="1"/>
  <c r="A40" i="1" s="1"/>
  <c r="L10" i="2"/>
  <c r="K10" i="2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67" i="1"/>
  <c r="C53" i="1"/>
  <c r="C52" i="1"/>
  <c r="C51" i="1"/>
  <c r="C50" i="1"/>
  <c r="C49" i="1"/>
  <c r="J44" i="1"/>
  <c r="E53" i="1" s="1"/>
  <c r="I44" i="1"/>
  <c r="E52" i="1" s="1"/>
  <c r="H44" i="1"/>
  <c r="E51" i="1" s="1"/>
  <c r="G44" i="1"/>
  <c r="D50" i="1" s="1"/>
  <c r="F44" i="1"/>
  <c r="D49" i="1" s="1"/>
  <c r="K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H12" i="2" l="1"/>
  <c r="L12" i="2"/>
  <c r="K38" i="1"/>
  <c r="K39" i="1" s="1"/>
  <c r="K40" i="1" s="1"/>
  <c r="K7" i="1"/>
  <c r="E44" i="1"/>
  <c r="D54" i="1"/>
  <c r="E54" i="1"/>
  <c r="K8" i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E56" i="1" l="1"/>
  <c r="E68" i="1" s="1"/>
  <c r="E72" i="1" s="1"/>
  <c r="K27" i="1"/>
  <c r="K28" i="1" s="1"/>
  <c r="K29" i="1" s="1"/>
  <c r="K30" i="1" s="1"/>
  <c r="K31" i="1" s="1"/>
  <c r="K32" i="1" s="1"/>
  <c r="K33" i="1" s="1"/>
  <c r="K34" i="1" s="1"/>
  <c r="K35" i="1" s="1"/>
  <c r="K36" i="1" s="1"/>
  <c r="E63" i="1" l="1"/>
</calcChain>
</file>

<file path=xl/sharedStrings.xml><?xml version="1.0" encoding="utf-8"?>
<sst xmlns="http://schemas.openxmlformats.org/spreadsheetml/2006/main" count="147" uniqueCount="83">
  <si>
    <t>Dato</t>
  </si>
  <si>
    <t>Saldo</t>
  </si>
  <si>
    <t>Tekst</t>
  </si>
  <si>
    <t>Ut av konto</t>
  </si>
  <si>
    <t>Inn på konto</t>
  </si>
  <si>
    <t>Offentlig støtte</t>
  </si>
  <si>
    <t>Andre inntekter</t>
  </si>
  <si>
    <t>Støtte til aktiviteter</t>
  </si>
  <si>
    <t>Adminstrasjon</t>
  </si>
  <si>
    <t>På konto</t>
  </si>
  <si>
    <t>Bilag nr.</t>
  </si>
  <si>
    <t>Norsk Tipping - overføring</t>
  </si>
  <si>
    <t>Egil Hestland - overføring</t>
  </si>
  <si>
    <t>Viken Idrettskrets</t>
  </si>
  <si>
    <t>Viken Idrettskrets og Olympiske</t>
  </si>
  <si>
    <t>Oslo Idrettskrets</t>
  </si>
  <si>
    <t>Nesodden Idrettsforening</t>
  </si>
  <si>
    <t>Honnør til Ragne Wiklund (VM-gull)</t>
  </si>
  <si>
    <t>Refusjon av utlegg, Sara Hemmer</t>
  </si>
  <si>
    <t>Oslo Speedskaters, KM Inline</t>
  </si>
  <si>
    <t>Foredrag, samling 18.-19. sept.</t>
  </si>
  <si>
    <t>Sommerleir, kortbane</t>
  </si>
  <si>
    <t>Refusjon av utlegg, kurs 18.-19. sept.</t>
  </si>
  <si>
    <t>Foredrag+reise, samling 18.-19. sept.</t>
  </si>
  <si>
    <t>Gebyr</t>
  </si>
  <si>
    <t>Oslo Idrettslag, støtte til aktiviteter</t>
  </si>
  <si>
    <t>Honorar, foredrag om trening, kretssamling</t>
  </si>
  <si>
    <t>Foredrag, kretssamling i Asker</t>
  </si>
  <si>
    <t>Utlegg, deltagelse på Skøytetinget</t>
  </si>
  <si>
    <t>Utlegg, kretssamling</t>
  </si>
  <si>
    <t>Årsmiddag, styret + gjester (8 pers. til sammen)</t>
  </si>
  <si>
    <t xml:space="preserve">Støtte + deltagelse i Nordisk mesterskap </t>
  </si>
  <si>
    <t>Støtte til skøytesatsing</t>
  </si>
  <si>
    <t>Støtte til OI, KM + deltageravgift</t>
  </si>
  <si>
    <t>SUM</t>
  </si>
  <si>
    <t>Driftsresultat</t>
  </si>
  <si>
    <t>Balanse</t>
  </si>
  <si>
    <t>Eiendeler:</t>
  </si>
  <si>
    <t>Varelager</t>
  </si>
  <si>
    <t>Maskiner</t>
  </si>
  <si>
    <t>Kontanter</t>
  </si>
  <si>
    <t>Bank</t>
  </si>
  <si>
    <t>Kundefordringer</t>
  </si>
  <si>
    <t>Egenkapital før resultat</t>
  </si>
  <si>
    <t>Årets resultat</t>
  </si>
  <si>
    <t>Langsiktig gjeld</t>
  </si>
  <si>
    <t>Kortsiktig gjeld</t>
  </si>
  <si>
    <t>Ny egenkapital</t>
  </si>
  <si>
    <t>Egenkapital og gjeld:</t>
  </si>
  <si>
    <t>Gebyr /rente</t>
  </si>
  <si>
    <t>Refusjon av utlegg, driks årsmiddag, jf. bilag 25</t>
  </si>
  <si>
    <t>Resultat 2021</t>
  </si>
  <si>
    <t>Budsjett 2022</t>
  </si>
  <si>
    <t>70 000</t>
  </si>
  <si>
    <t>95 000</t>
  </si>
  <si>
    <t>Støtte til aktivitet</t>
  </si>
  <si>
    <t>180 000</t>
  </si>
  <si>
    <t>Administrasjon</t>
  </si>
  <si>
    <t>15 000</t>
  </si>
  <si>
    <t>Gebyrer</t>
  </si>
  <si>
    <t>Renteinntekter</t>
  </si>
  <si>
    <t>Sum</t>
  </si>
  <si>
    <t>195 500</t>
  </si>
  <si>
    <t>165 500</t>
  </si>
  <si>
    <t>Driftsresultat (underskudd)</t>
  </si>
  <si>
    <t>−30 000</t>
  </si>
  <si>
    <t>73 000,00</t>
  </si>
  <si>
    <t>90 000,00</t>
  </si>
  <si>
    <t>168 000,00</t>
  </si>
  <si>
    <t>10 000,00</t>
  </si>
  <si>
    <t>178 500,00</t>
  </si>
  <si>
    <t>163 500,00</t>
  </si>
  <si>
    <t>−15 000,00</t>
  </si>
  <si>
    <t>Budsjett 2021</t>
  </si>
  <si>
    <t>Akershus og Oslo Skøytekrets</t>
  </si>
  <si>
    <t>AOSK Resultat og balanse 2021 (foreløpig)</t>
  </si>
  <si>
    <t>Overføring Norges Idrettsforbund og Olympiske</t>
  </si>
  <si>
    <t>Refusjon av reiseutgifter</t>
  </si>
  <si>
    <t>Regnskap Akershus og Oslo Skøytekrets 2021 (foreløpig per 31. desember 2021)</t>
  </si>
  <si>
    <t>Bilag</t>
  </si>
  <si>
    <t>Se konstutskrift</t>
  </si>
  <si>
    <t>Støtte, sesongstart + 2 internasj. Stevner, Linnea Kolstad</t>
  </si>
  <si>
    <t>Post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</si>
</sst>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43" fontId="0" fillId="0" borderId="0" xfId="1" applyFont="1"/>
    <xf numFmtId="0" fontId="0" fillId="0" borderId="2" xfId="0" applyBorder="1"/>
    <xf numFmtId="43" fontId="0" fillId="0" borderId="0" xfId="0" applyNumberFormat="1"/>
    <xf numFmtId="14" fontId="0" fillId="0" borderId="0" xfId="0" applyNumberFormat="1"/>
    <xf numFmtId="0" fontId="2" fillId="0" borderId="0" xfId="0" applyFont="1"/>
    <xf numFmtId="43" fontId="0" fillId="0" borderId="1" xfId="0" applyNumberFormat="1" applyBorder="1"/>
    <xf numFmtId="0" fontId="3" fillId="0" borderId="0" xfId="0" applyFont="1"/>
    <xf numFmtId="0" fontId="2" fillId="0" borderId="3" xfId="0" applyFont="1" applyBorder="1"/>
    <xf numFmtId="0" fontId="0" fillId="0" borderId="3" xfId="0" applyBorder="1"/>
    <xf numFmtId="0" fontId="0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5" fontId="2" fillId="0" borderId="2" xfId="0" applyNumberFormat="1" applyFont="1" applyBorder="1"/>
    <xf numFmtId="0" fontId="2" fillId="0" borderId="2" xfId="0" applyFont="1" applyBorder="1"/>
    <xf numFmtId="43" fontId="2" fillId="0" borderId="2" xfId="1" applyFont="1" applyBorder="1"/>
    <xf numFmtId="43" fontId="2" fillId="0" borderId="3" xfId="0" applyNumberFormat="1" applyFont="1" applyBorder="1"/>
    <xf numFmtId="0" fontId="4" fillId="0" borderId="3" xfId="0" applyFont="1" applyBorder="1"/>
    <xf numFmtId="43" fontId="5" fillId="0" borderId="3" xfId="0" applyNumberFormat="1" applyFont="1" applyBorder="1"/>
    <xf numFmtId="0" fontId="6" fillId="0" borderId="0" xfId="0" applyFont="1"/>
    <xf numFmtId="0" fontId="5" fillId="0" borderId="3" xfId="0" applyFont="1" applyBorder="1"/>
    <xf numFmtId="0" fontId="7" fillId="0" borderId="3" xfId="0" applyFont="1" applyBorder="1"/>
    <xf numFmtId="0" fontId="4" fillId="0" borderId="0" xfId="0" applyFont="1" applyBorder="1"/>
    <xf numFmtId="43" fontId="5" fillId="0" borderId="0" xfId="0" applyNumberFormat="1" applyFont="1" applyBorder="1"/>
    <xf numFmtId="0" fontId="0" fillId="0" borderId="4" xfId="0" applyBorder="1" applyAlignment="1">
      <alignment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/>
    <xf numFmtId="0" fontId="0" fillId="0" borderId="5" xfId="0" applyBorder="1"/>
    <xf numFmtId="43" fontId="0" fillId="0" borderId="0" xfId="1" applyFont="1" applyBorder="1"/>
    <xf numFmtId="43" fontId="0" fillId="0" borderId="5" xfId="1" applyFont="1" applyBorder="1"/>
    <xf numFmtId="0" fontId="0" fillId="0" borderId="7" xfId="0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 wrapText="1"/>
    </xf>
    <xf numFmtId="0" fontId="4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wrapText="1"/>
    </xf>
    <xf numFmtId="0" fontId="2" fillId="0" borderId="3" xfId="0" applyFont="1" applyBorder="1" applyAlignment="1">
      <alignment horizontal="right" wrapText="1"/>
    </xf>
    <xf numFmtId="0" fontId="2" fillId="0" borderId="6" xfId="0" applyFont="1" applyBorder="1"/>
    <xf numFmtId="43" fontId="2" fillId="0" borderId="6" xfId="1" applyFont="1" applyBorder="1"/>
    <xf numFmtId="43" fontId="2" fillId="0" borderId="0" xfId="1" applyFont="1"/>
    <xf numFmtId="0" fontId="0" fillId="0" borderId="6" xfId="0" applyBorder="1" applyAlignment="1">
      <alignment vertical="center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right" wrapText="1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right" wrapText="1"/>
    </xf>
    <xf numFmtId="0" fontId="2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4" fillId="2" borderId="5" xfId="0" applyFont="1" applyFill="1" applyBorder="1"/>
    <xf numFmtId="0" fontId="0" fillId="2" borderId="5" xfId="0" applyFill="1" applyBorder="1"/>
    <xf numFmtId="0" fontId="0" fillId="2" borderId="0" xfId="0" applyFill="1"/>
    <xf numFmtId="164" fontId="0" fillId="2" borderId="0" xfId="1" applyNumberFormat="1" applyFont="1" applyFill="1"/>
    <xf numFmtId="164" fontId="0" fillId="2" borderId="5" xfId="1" applyNumberFormat="1" applyFont="1" applyFill="1" applyBorder="1"/>
    <xf numFmtId="0" fontId="2" fillId="2" borderId="6" xfId="0" applyFont="1" applyFill="1" applyBorder="1"/>
    <xf numFmtId="164" fontId="2" fillId="2" borderId="6" xfId="1" applyNumberFormat="1" applyFont="1" applyFill="1" applyBorder="1"/>
    <xf numFmtId="0" fontId="8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A8417-260A-40F4-8648-53F6F0082983}">
  <sheetPr>
    <pageSetUpPr fitToPage="1"/>
  </sheetPr>
  <dimension ref="A2:N73"/>
  <sheetViews>
    <sheetView tabSelected="1" topLeftCell="A4" workbookViewId="0">
      <selection activeCell="S11" sqref="S11"/>
    </sheetView>
  </sheetViews>
  <sheetFormatPr baseColWidth="10" defaultRowHeight="15" x14ac:dyDescent="0.25"/>
  <cols>
    <col min="3" max="3" width="50.5703125" customWidth="1"/>
    <col min="4" max="5" width="12.140625" bestFit="1" customWidth="1"/>
    <col min="6" max="7" width="11.7109375" bestFit="1" customWidth="1"/>
    <col min="8" max="8" width="12.140625" bestFit="1" customWidth="1"/>
    <col min="9" max="9" width="13.5703125" customWidth="1"/>
    <col min="10" max="10" width="11.7109375" bestFit="1" customWidth="1"/>
    <col min="11" max="11" width="12.140625" bestFit="1" customWidth="1"/>
  </cols>
  <sheetData>
    <row r="2" spans="1:14" ht="21" x14ac:dyDescent="0.35">
      <c r="A2" s="59" t="s">
        <v>78</v>
      </c>
    </row>
    <row r="4" spans="1:14" ht="30" x14ac:dyDescent="0.25">
      <c r="A4" s="13" t="s">
        <v>82</v>
      </c>
      <c r="B4" s="13" t="s">
        <v>0</v>
      </c>
      <c r="C4" s="13" t="s">
        <v>2</v>
      </c>
      <c r="D4" s="13" t="s">
        <v>3</v>
      </c>
      <c r="E4" s="13" t="s">
        <v>4</v>
      </c>
      <c r="F4" s="14" t="s">
        <v>5</v>
      </c>
      <c r="G4" s="14" t="s">
        <v>6</v>
      </c>
      <c r="H4" s="14" t="s">
        <v>7</v>
      </c>
      <c r="I4" s="14" t="s">
        <v>8</v>
      </c>
      <c r="J4" s="13" t="s">
        <v>49</v>
      </c>
      <c r="K4" s="13" t="s">
        <v>9</v>
      </c>
    </row>
    <row r="5" spans="1:14" x14ac:dyDescent="0.25">
      <c r="A5" s="3"/>
      <c r="B5" s="15">
        <v>44197</v>
      </c>
      <c r="C5" s="16" t="s">
        <v>1</v>
      </c>
      <c r="D5" s="16"/>
      <c r="E5" s="16"/>
      <c r="F5" s="16"/>
      <c r="G5" s="16"/>
      <c r="H5" s="16"/>
      <c r="I5" s="16"/>
      <c r="J5" s="16"/>
      <c r="K5" s="17">
        <v>687523.04</v>
      </c>
      <c r="M5" s="13" t="s">
        <v>79</v>
      </c>
    </row>
    <row r="6" spans="1:14" x14ac:dyDescent="0.25">
      <c r="A6">
        <v>1</v>
      </c>
      <c r="B6" s="5">
        <v>44203</v>
      </c>
      <c r="C6" t="s">
        <v>11</v>
      </c>
      <c r="D6" s="2">
        <f>+H6+I6+J6</f>
        <v>0</v>
      </c>
      <c r="E6" s="2">
        <f>+F6+G6</f>
        <v>477.33</v>
      </c>
      <c r="F6" s="2">
        <v>477.33</v>
      </c>
      <c r="G6" s="2"/>
      <c r="H6" s="2"/>
      <c r="I6" s="2"/>
      <c r="J6" s="2"/>
      <c r="K6" s="2">
        <f>+K5-D6+E6</f>
        <v>688000.37</v>
      </c>
      <c r="M6" t="s">
        <v>80</v>
      </c>
    </row>
    <row r="7" spans="1:14" x14ac:dyDescent="0.25">
      <c r="A7">
        <f>+A6+1</f>
        <v>2</v>
      </c>
      <c r="B7" s="5">
        <v>44242</v>
      </c>
      <c r="C7" t="s">
        <v>12</v>
      </c>
      <c r="D7" s="2">
        <f t="shared" ref="D7:D40" si="0">+H7+I7+J7</f>
        <v>0</v>
      </c>
      <c r="E7" s="2">
        <f t="shared" ref="E7:E40" si="1">+F7+G7</f>
        <v>13061</v>
      </c>
      <c r="F7" s="2"/>
      <c r="G7" s="2">
        <v>13061</v>
      </c>
      <c r="H7" s="2"/>
      <c r="I7" s="2"/>
      <c r="J7" s="2"/>
      <c r="K7" s="2">
        <f t="shared" ref="K7:K28" si="2">+K6-D7+E7</f>
        <v>701061.37</v>
      </c>
      <c r="M7" t="s">
        <v>80</v>
      </c>
    </row>
    <row r="8" spans="1:14" x14ac:dyDescent="0.25">
      <c r="A8">
        <f t="shared" ref="A8:A40" si="3">+A7+1</f>
        <v>3</v>
      </c>
      <c r="B8" s="5">
        <v>44267</v>
      </c>
      <c r="C8" t="s">
        <v>12</v>
      </c>
      <c r="D8" s="2">
        <f t="shared" si="0"/>
        <v>0</v>
      </c>
      <c r="E8" s="2">
        <f t="shared" si="1"/>
        <v>8053</v>
      </c>
      <c r="F8" s="2"/>
      <c r="G8" s="2">
        <v>8053</v>
      </c>
      <c r="H8" s="2"/>
      <c r="I8" s="2"/>
      <c r="J8" s="2"/>
      <c r="K8" s="2">
        <f t="shared" si="2"/>
        <v>709114.37</v>
      </c>
      <c r="M8" t="s">
        <v>80</v>
      </c>
    </row>
    <row r="9" spans="1:14" x14ac:dyDescent="0.25">
      <c r="A9">
        <f t="shared" si="3"/>
        <v>4</v>
      </c>
      <c r="B9" s="5">
        <v>44309</v>
      </c>
      <c r="C9" t="s">
        <v>13</v>
      </c>
      <c r="D9" s="2">
        <f t="shared" si="0"/>
        <v>0</v>
      </c>
      <c r="E9" s="2">
        <f t="shared" si="1"/>
        <v>34870</v>
      </c>
      <c r="F9" s="2">
        <v>34870</v>
      </c>
      <c r="G9" s="2"/>
      <c r="H9" s="2"/>
      <c r="I9" s="2"/>
      <c r="J9" s="2"/>
      <c r="K9" s="2">
        <f t="shared" si="2"/>
        <v>743984.37</v>
      </c>
      <c r="M9" t="s">
        <v>80</v>
      </c>
    </row>
    <row r="10" spans="1:14" x14ac:dyDescent="0.25">
      <c r="A10">
        <f t="shared" si="3"/>
        <v>5</v>
      </c>
      <c r="B10" s="5">
        <v>44316</v>
      </c>
      <c r="C10" t="s">
        <v>14</v>
      </c>
      <c r="D10" s="2">
        <f t="shared" si="0"/>
        <v>0</v>
      </c>
      <c r="E10" s="2">
        <f t="shared" si="1"/>
        <v>1059</v>
      </c>
      <c r="F10" s="2">
        <v>1059</v>
      </c>
      <c r="G10" s="2"/>
      <c r="H10" s="2"/>
      <c r="I10" s="2"/>
      <c r="J10" s="2"/>
      <c r="K10" s="2">
        <f t="shared" si="2"/>
        <v>745043.37</v>
      </c>
      <c r="M10" t="s">
        <v>80</v>
      </c>
    </row>
    <row r="11" spans="1:14" x14ac:dyDescent="0.25">
      <c r="A11">
        <f t="shared" si="3"/>
        <v>6</v>
      </c>
      <c r="B11" s="5">
        <v>44434</v>
      </c>
      <c r="C11" t="s">
        <v>12</v>
      </c>
      <c r="D11" s="2">
        <f t="shared" si="0"/>
        <v>0</v>
      </c>
      <c r="E11" s="2">
        <f t="shared" si="1"/>
        <v>3542</v>
      </c>
      <c r="F11" s="2"/>
      <c r="G11" s="2">
        <v>3542</v>
      </c>
      <c r="H11" s="2"/>
      <c r="I11" s="2"/>
      <c r="J11" s="2"/>
      <c r="K11" s="2">
        <f t="shared" si="2"/>
        <v>748585.37</v>
      </c>
      <c r="M11" t="s">
        <v>80</v>
      </c>
    </row>
    <row r="12" spans="1:14" x14ac:dyDescent="0.25">
      <c r="A12">
        <f t="shared" si="3"/>
        <v>7</v>
      </c>
      <c r="B12" s="5">
        <v>44445</v>
      </c>
      <c r="C12" t="s">
        <v>15</v>
      </c>
      <c r="D12" s="2">
        <f t="shared" si="0"/>
        <v>0</v>
      </c>
      <c r="E12" s="2">
        <f t="shared" si="1"/>
        <v>36000</v>
      </c>
      <c r="F12" s="2">
        <v>36000</v>
      </c>
      <c r="G12" s="2"/>
      <c r="H12" s="2"/>
      <c r="I12" s="2"/>
      <c r="J12" s="2"/>
      <c r="K12" s="2">
        <f t="shared" si="2"/>
        <v>784585.37</v>
      </c>
      <c r="M12" t="s">
        <v>80</v>
      </c>
    </row>
    <row r="13" spans="1:14" x14ac:dyDescent="0.25">
      <c r="A13">
        <f t="shared" si="3"/>
        <v>8</v>
      </c>
      <c r="B13" s="5">
        <v>44446</v>
      </c>
      <c r="C13" t="s">
        <v>16</v>
      </c>
      <c r="D13" s="2">
        <f t="shared" si="0"/>
        <v>5000</v>
      </c>
      <c r="E13" s="2">
        <f t="shared" si="1"/>
        <v>0</v>
      </c>
      <c r="F13" s="2"/>
      <c r="G13" s="2"/>
      <c r="H13" s="2">
        <v>5000</v>
      </c>
      <c r="I13" s="2"/>
      <c r="J13" s="2"/>
      <c r="K13" s="2">
        <f t="shared" si="2"/>
        <v>779585.37</v>
      </c>
      <c r="M13" t="s">
        <v>10</v>
      </c>
      <c r="N13" s="54">
        <v>1</v>
      </c>
    </row>
    <row r="14" spans="1:14" x14ac:dyDescent="0.25">
      <c r="A14">
        <f t="shared" si="3"/>
        <v>9</v>
      </c>
      <c r="B14" s="5">
        <v>44446</v>
      </c>
      <c r="C14" t="s">
        <v>11</v>
      </c>
      <c r="D14" s="2">
        <f t="shared" si="0"/>
        <v>0</v>
      </c>
      <c r="E14" s="2">
        <f t="shared" si="1"/>
        <v>316.39999999999998</v>
      </c>
      <c r="F14" s="2"/>
      <c r="G14" s="2">
        <v>316.39999999999998</v>
      </c>
      <c r="H14" s="2"/>
      <c r="I14" s="2"/>
      <c r="J14" s="2"/>
      <c r="K14" s="2">
        <f t="shared" si="2"/>
        <v>779901.77</v>
      </c>
      <c r="M14" t="s">
        <v>80</v>
      </c>
    </row>
    <row r="15" spans="1:14" x14ac:dyDescent="0.25">
      <c r="A15">
        <f t="shared" si="3"/>
        <v>10</v>
      </c>
      <c r="B15" s="5">
        <v>44447</v>
      </c>
      <c r="C15" t="s">
        <v>17</v>
      </c>
      <c r="D15" s="2">
        <f t="shared" si="0"/>
        <v>5000</v>
      </c>
      <c r="E15" s="2">
        <f t="shared" si="1"/>
        <v>0</v>
      </c>
      <c r="F15" s="2"/>
      <c r="G15" s="2"/>
      <c r="H15" s="2">
        <v>5000</v>
      </c>
      <c r="I15" s="2"/>
      <c r="J15" s="2"/>
      <c r="K15" s="2">
        <f t="shared" si="2"/>
        <v>774901.77</v>
      </c>
      <c r="M15" t="s">
        <v>10</v>
      </c>
      <c r="N15" s="54">
        <f>+N13+1</f>
        <v>2</v>
      </c>
    </row>
    <row r="16" spans="1:14" x14ac:dyDescent="0.25">
      <c r="A16">
        <f t="shared" si="3"/>
        <v>11</v>
      </c>
      <c r="B16" s="5">
        <v>44447</v>
      </c>
      <c r="C16" t="s">
        <v>18</v>
      </c>
      <c r="D16" s="2">
        <f t="shared" si="0"/>
        <v>2328.4</v>
      </c>
      <c r="E16" s="2">
        <f t="shared" si="1"/>
        <v>0</v>
      </c>
      <c r="F16" s="2"/>
      <c r="G16" s="2"/>
      <c r="H16" s="2"/>
      <c r="I16" s="2">
        <v>2328.4</v>
      </c>
      <c r="J16" s="2"/>
      <c r="K16" s="2">
        <f t="shared" si="2"/>
        <v>772573.37</v>
      </c>
      <c r="M16" t="s">
        <v>10</v>
      </c>
      <c r="N16" s="54">
        <f>+N15+1</f>
        <v>3</v>
      </c>
    </row>
    <row r="17" spans="1:14" x14ac:dyDescent="0.25">
      <c r="A17">
        <f t="shared" si="3"/>
        <v>12</v>
      </c>
      <c r="B17" s="5">
        <v>44448</v>
      </c>
      <c r="C17" t="s">
        <v>19</v>
      </c>
      <c r="D17" s="2">
        <f t="shared" si="0"/>
        <v>5000</v>
      </c>
      <c r="E17" s="2">
        <f t="shared" si="1"/>
        <v>0</v>
      </c>
      <c r="F17" s="2"/>
      <c r="G17" s="2"/>
      <c r="H17" s="2">
        <v>5000</v>
      </c>
      <c r="I17" s="2"/>
      <c r="J17" s="2"/>
      <c r="K17" s="2">
        <f t="shared" si="2"/>
        <v>767573.37</v>
      </c>
      <c r="M17" t="s">
        <v>10</v>
      </c>
      <c r="N17" s="54">
        <f t="shared" ref="N17:N22" si="4">+N16+1</f>
        <v>4</v>
      </c>
    </row>
    <row r="18" spans="1:14" x14ac:dyDescent="0.25">
      <c r="A18">
        <f t="shared" si="3"/>
        <v>13</v>
      </c>
      <c r="B18" s="5">
        <v>44459</v>
      </c>
      <c r="C18" t="s">
        <v>22</v>
      </c>
      <c r="D18" s="2">
        <f t="shared" si="0"/>
        <v>984</v>
      </c>
      <c r="E18" s="2">
        <f t="shared" si="1"/>
        <v>0</v>
      </c>
      <c r="F18" s="2"/>
      <c r="G18" s="2"/>
      <c r="H18" s="2">
        <v>984</v>
      </c>
      <c r="I18" s="2"/>
      <c r="J18" s="2"/>
      <c r="K18" s="2">
        <f t="shared" si="2"/>
        <v>766589.37</v>
      </c>
      <c r="M18" t="s">
        <v>10</v>
      </c>
      <c r="N18" s="54">
        <f t="shared" si="4"/>
        <v>5</v>
      </c>
    </row>
    <row r="19" spans="1:14" x14ac:dyDescent="0.25">
      <c r="A19">
        <f t="shared" si="3"/>
        <v>14</v>
      </c>
      <c r="B19" s="5">
        <v>44461</v>
      </c>
      <c r="C19" t="s">
        <v>20</v>
      </c>
      <c r="D19" s="2">
        <f t="shared" si="0"/>
        <v>5000</v>
      </c>
      <c r="E19" s="2">
        <f t="shared" si="1"/>
        <v>0</v>
      </c>
      <c r="F19" s="2"/>
      <c r="G19" s="2"/>
      <c r="H19" s="2">
        <v>5000</v>
      </c>
      <c r="I19" s="2"/>
      <c r="J19" s="2"/>
      <c r="K19" s="2">
        <f t="shared" si="2"/>
        <v>761589.37</v>
      </c>
      <c r="M19" t="s">
        <v>10</v>
      </c>
      <c r="N19" s="54">
        <f t="shared" si="4"/>
        <v>6</v>
      </c>
    </row>
    <row r="20" spans="1:14" x14ac:dyDescent="0.25">
      <c r="A20">
        <f t="shared" si="3"/>
        <v>15</v>
      </c>
      <c r="B20" s="5">
        <v>44461</v>
      </c>
      <c r="C20" t="s">
        <v>21</v>
      </c>
      <c r="D20" s="2">
        <f t="shared" si="0"/>
        <v>20000</v>
      </c>
      <c r="E20" s="2">
        <f t="shared" si="1"/>
        <v>0</v>
      </c>
      <c r="F20" s="2"/>
      <c r="G20" s="2"/>
      <c r="H20" s="2">
        <v>20000</v>
      </c>
      <c r="I20" s="2"/>
      <c r="J20" s="2"/>
      <c r="K20" s="2">
        <f t="shared" si="2"/>
        <v>741589.37</v>
      </c>
      <c r="M20" t="s">
        <v>10</v>
      </c>
      <c r="N20" s="54">
        <f t="shared" si="4"/>
        <v>7</v>
      </c>
    </row>
    <row r="21" spans="1:14" x14ac:dyDescent="0.25">
      <c r="A21">
        <f t="shared" si="3"/>
        <v>16</v>
      </c>
      <c r="B21" s="5">
        <v>44461</v>
      </c>
      <c r="C21" t="s">
        <v>22</v>
      </c>
      <c r="D21" s="2">
        <f t="shared" si="0"/>
        <v>1333.4</v>
      </c>
      <c r="E21" s="2">
        <f t="shared" si="1"/>
        <v>0</v>
      </c>
      <c r="F21" s="2"/>
      <c r="G21" s="2"/>
      <c r="H21" s="2">
        <v>1333.4</v>
      </c>
      <c r="I21" s="2"/>
      <c r="J21" s="2"/>
      <c r="K21" s="2">
        <f t="shared" si="2"/>
        <v>740255.97</v>
      </c>
      <c r="M21" t="s">
        <v>10</v>
      </c>
      <c r="N21" s="54">
        <f t="shared" si="4"/>
        <v>8</v>
      </c>
    </row>
    <row r="22" spans="1:14" x14ac:dyDescent="0.25">
      <c r="A22">
        <f t="shared" si="3"/>
        <v>17</v>
      </c>
      <c r="B22" s="5">
        <v>44462</v>
      </c>
      <c r="C22" t="s">
        <v>23</v>
      </c>
      <c r="D22" s="2">
        <f t="shared" si="0"/>
        <v>30998</v>
      </c>
      <c r="E22" s="2">
        <f t="shared" si="1"/>
        <v>0</v>
      </c>
      <c r="F22" s="2"/>
      <c r="G22" s="2"/>
      <c r="H22" s="2">
        <v>30998</v>
      </c>
      <c r="I22" s="2"/>
      <c r="J22" s="2"/>
      <c r="K22" s="2">
        <f t="shared" si="2"/>
        <v>709257.97</v>
      </c>
      <c r="M22" t="s">
        <v>10</v>
      </c>
      <c r="N22" s="54">
        <f t="shared" si="4"/>
        <v>9</v>
      </c>
    </row>
    <row r="23" spans="1:14" x14ac:dyDescent="0.25">
      <c r="A23">
        <f t="shared" si="3"/>
        <v>18</v>
      </c>
      <c r="B23" s="5">
        <v>44469</v>
      </c>
      <c r="C23" t="s">
        <v>24</v>
      </c>
      <c r="D23" s="2">
        <f t="shared" si="0"/>
        <v>156</v>
      </c>
      <c r="E23" s="2">
        <f t="shared" si="1"/>
        <v>0</v>
      </c>
      <c r="F23" s="2"/>
      <c r="G23" s="2"/>
      <c r="H23" s="2"/>
      <c r="I23" s="2"/>
      <c r="J23" s="2">
        <v>156</v>
      </c>
      <c r="K23" s="2">
        <f t="shared" si="2"/>
        <v>709101.97</v>
      </c>
      <c r="M23" t="s">
        <v>80</v>
      </c>
    </row>
    <row r="24" spans="1:14" x14ac:dyDescent="0.25">
      <c r="A24">
        <f t="shared" si="3"/>
        <v>19</v>
      </c>
      <c r="B24" s="5">
        <v>44484</v>
      </c>
      <c r="C24" t="s">
        <v>12</v>
      </c>
      <c r="D24" s="2">
        <f t="shared" si="0"/>
        <v>0</v>
      </c>
      <c r="E24" s="2">
        <f t="shared" si="1"/>
        <v>18881</v>
      </c>
      <c r="F24" s="2"/>
      <c r="G24" s="2">
        <v>18881</v>
      </c>
      <c r="H24" s="2"/>
      <c r="I24" s="2"/>
      <c r="J24" s="2"/>
      <c r="K24" s="2">
        <f t="shared" si="2"/>
        <v>727982.97</v>
      </c>
      <c r="M24" t="s">
        <v>80</v>
      </c>
    </row>
    <row r="25" spans="1:14" x14ac:dyDescent="0.25">
      <c r="A25">
        <f t="shared" si="3"/>
        <v>20</v>
      </c>
      <c r="B25" s="5">
        <v>44503</v>
      </c>
      <c r="C25" t="s">
        <v>25</v>
      </c>
      <c r="D25" s="2">
        <f t="shared" si="0"/>
        <v>20000</v>
      </c>
      <c r="E25" s="2">
        <f t="shared" si="1"/>
        <v>0</v>
      </c>
      <c r="F25" s="2"/>
      <c r="G25" s="2"/>
      <c r="H25" s="2">
        <v>20000</v>
      </c>
      <c r="I25" s="2"/>
      <c r="J25" s="2"/>
      <c r="K25" s="2">
        <f t="shared" si="2"/>
        <v>707982.97</v>
      </c>
      <c r="M25" t="s">
        <v>10</v>
      </c>
      <c r="N25" s="54">
        <f>+N22+1</f>
        <v>10</v>
      </c>
    </row>
    <row r="26" spans="1:14" x14ac:dyDescent="0.25">
      <c r="A26">
        <f t="shared" si="3"/>
        <v>21</v>
      </c>
      <c r="B26" s="5">
        <v>44503</v>
      </c>
      <c r="C26" t="s">
        <v>26</v>
      </c>
      <c r="D26" s="2">
        <f t="shared" si="0"/>
        <v>2000</v>
      </c>
      <c r="E26" s="2">
        <f t="shared" si="1"/>
        <v>0</v>
      </c>
      <c r="F26" s="2"/>
      <c r="G26" s="2"/>
      <c r="H26" s="2">
        <v>2000</v>
      </c>
      <c r="I26" s="2"/>
      <c r="J26" s="2"/>
      <c r="K26" s="2">
        <f t="shared" si="2"/>
        <v>705982.97</v>
      </c>
      <c r="M26" t="s">
        <v>10</v>
      </c>
      <c r="N26" s="54">
        <f>+N25+1</f>
        <v>11</v>
      </c>
    </row>
    <row r="27" spans="1:14" x14ac:dyDescent="0.25">
      <c r="A27">
        <f t="shared" si="3"/>
        <v>22</v>
      </c>
      <c r="B27" s="5">
        <v>44503</v>
      </c>
      <c r="C27" t="s">
        <v>29</v>
      </c>
      <c r="D27" s="2">
        <f t="shared" si="0"/>
        <v>4614</v>
      </c>
      <c r="E27" s="2">
        <f t="shared" si="1"/>
        <v>0</v>
      </c>
      <c r="F27" s="2"/>
      <c r="G27" s="2"/>
      <c r="H27" s="2">
        <v>4614</v>
      </c>
      <c r="I27" s="2"/>
      <c r="J27" s="2"/>
      <c r="K27" s="2">
        <f t="shared" si="2"/>
        <v>701368.97</v>
      </c>
      <c r="M27" t="s">
        <v>10</v>
      </c>
      <c r="N27" s="54">
        <f t="shared" ref="N27:N34" si="5">+N26+1</f>
        <v>12</v>
      </c>
    </row>
    <row r="28" spans="1:14" x14ac:dyDescent="0.25">
      <c r="A28">
        <f t="shared" si="3"/>
        <v>23</v>
      </c>
      <c r="B28" s="5">
        <v>44508</v>
      </c>
      <c r="C28" t="s">
        <v>27</v>
      </c>
      <c r="D28" s="2">
        <f t="shared" si="0"/>
        <v>19334</v>
      </c>
      <c r="E28" s="2">
        <f t="shared" si="1"/>
        <v>0</v>
      </c>
      <c r="F28" s="2"/>
      <c r="G28" s="2"/>
      <c r="H28" s="2">
        <v>19334</v>
      </c>
      <c r="I28" s="2"/>
      <c r="J28" s="2"/>
      <c r="K28" s="2">
        <f t="shared" si="2"/>
        <v>682034.97</v>
      </c>
      <c r="M28" t="s">
        <v>10</v>
      </c>
      <c r="N28" s="54">
        <f t="shared" si="5"/>
        <v>13</v>
      </c>
    </row>
    <row r="29" spans="1:14" x14ac:dyDescent="0.25">
      <c r="A29">
        <f t="shared" si="3"/>
        <v>24</v>
      </c>
      <c r="B29" s="5">
        <v>44515</v>
      </c>
      <c r="C29" t="s">
        <v>28</v>
      </c>
      <c r="D29" s="2">
        <f t="shared" si="0"/>
        <v>106</v>
      </c>
      <c r="E29" s="2">
        <f t="shared" si="1"/>
        <v>0</v>
      </c>
      <c r="F29" s="2"/>
      <c r="G29" s="2"/>
      <c r="H29" s="2"/>
      <c r="I29" s="2">
        <v>106</v>
      </c>
      <c r="J29" s="2"/>
      <c r="K29" s="2">
        <f t="shared" ref="K29:K40" si="6">+K28-D29+E29</f>
        <v>681928.97</v>
      </c>
      <c r="M29" t="s">
        <v>10</v>
      </c>
      <c r="N29" s="54">
        <f t="shared" si="5"/>
        <v>14</v>
      </c>
    </row>
    <row r="30" spans="1:14" x14ac:dyDescent="0.25">
      <c r="A30">
        <f t="shared" si="3"/>
        <v>25</v>
      </c>
      <c r="B30" s="5">
        <v>44515</v>
      </c>
      <c r="C30" t="s">
        <v>30</v>
      </c>
      <c r="D30" s="2">
        <f t="shared" si="0"/>
        <v>5000</v>
      </c>
      <c r="E30" s="2">
        <f t="shared" si="1"/>
        <v>0</v>
      </c>
      <c r="F30" s="2"/>
      <c r="G30" s="2"/>
      <c r="H30" s="2"/>
      <c r="I30" s="2">
        <v>5000</v>
      </c>
      <c r="J30" s="2"/>
      <c r="K30" s="2">
        <f t="shared" si="6"/>
        <v>676928.97</v>
      </c>
      <c r="M30" t="s">
        <v>10</v>
      </c>
      <c r="N30" s="54">
        <f t="shared" si="5"/>
        <v>15</v>
      </c>
    </row>
    <row r="31" spans="1:14" x14ac:dyDescent="0.25">
      <c r="A31">
        <f t="shared" si="3"/>
        <v>26</v>
      </c>
      <c r="B31" s="5">
        <v>44515</v>
      </c>
      <c r="C31" t="s">
        <v>31</v>
      </c>
      <c r="D31" s="2">
        <f t="shared" si="0"/>
        <v>6000</v>
      </c>
      <c r="E31" s="2">
        <f t="shared" si="1"/>
        <v>0</v>
      </c>
      <c r="F31" s="2"/>
      <c r="G31" s="2"/>
      <c r="H31" s="2">
        <v>6000</v>
      </c>
      <c r="I31" s="2"/>
      <c r="J31" s="2"/>
      <c r="K31" s="2">
        <f t="shared" si="6"/>
        <v>670928.97</v>
      </c>
      <c r="M31" t="s">
        <v>10</v>
      </c>
      <c r="N31" s="54">
        <f t="shared" si="5"/>
        <v>16</v>
      </c>
    </row>
    <row r="32" spans="1:14" x14ac:dyDescent="0.25">
      <c r="A32">
        <f t="shared" si="3"/>
        <v>27</v>
      </c>
      <c r="B32" s="5">
        <v>44515</v>
      </c>
      <c r="C32" t="s">
        <v>32</v>
      </c>
      <c r="D32" s="2">
        <f t="shared" si="0"/>
        <v>5000</v>
      </c>
      <c r="E32" s="2">
        <f t="shared" si="1"/>
        <v>0</v>
      </c>
      <c r="F32" s="2"/>
      <c r="G32" s="2"/>
      <c r="H32" s="2">
        <v>5000</v>
      </c>
      <c r="I32" s="2"/>
      <c r="J32" s="2"/>
      <c r="K32" s="2">
        <f t="shared" si="6"/>
        <v>665928.97</v>
      </c>
      <c r="M32" t="s">
        <v>10</v>
      </c>
      <c r="N32" s="54">
        <f t="shared" si="5"/>
        <v>17</v>
      </c>
    </row>
    <row r="33" spans="1:14" x14ac:dyDescent="0.25">
      <c r="A33">
        <f t="shared" si="3"/>
        <v>28</v>
      </c>
      <c r="B33" s="5">
        <v>44522</v>
      </c>
      <c r="C33" t="s">
        <v>81</v>
      </c>
      <c r="D33" s="2">
        <f t="shared" si="0"/>
        <v>7000</v>
      </c>
      <c r="E33" s="2">
        <f t="shared" si="1"/>
        <v>0</v>
      </c>
      <c r="F33" s="2"/>
      <c r="G33" s="2"/>
      <c r="H33" s="2">
        <v>7000</v>
      </c>
      <c r="I33" s="2"/>
      <c r="J33" s="2"/>
      <c r="K33" s="2">
        <f t="shared" si="6"/>
        <v>658928.97</v>
      </c>
      <c r="M33" t="s">
        <v>10</v>
      </c>
      <c r="N33" s="54">
        <f t="shared" si="5"/>
        <v>18</v>
      </c>
    </row>
    <row r="34" spans="1:14" x14ac:dyDescent="0.25">
      <c r="A34">
        <f t="shared" si="3"/>
        <v>29</v>
      </c>
      <c r="B34" s="5">
        <v>44522</v>
      </c>
      <c r="C34" t="s">
        <v>33</v>
      </c>
      <c r="D34" s="2">
        <f t="shared" si="0"/>
        <v>7500</v>
      </c>
      <c r="E34" s="2">
        <f t="shared" si="1"/>
        <v>0</v>
      </c>
      <c r="F34" s="2"/>
      <c r="G34" s="2"/>
      <c r="H34" s="2">
        <v>7500</v>
      </c>
      <c r="I34" s="2"/>
      <c r="J34" s="2"/>
      <c r="K34" s="2">
        <f t="shared" si="6"/>
        <v>651428.97</v>
      </c>
      <c r="M34" t="s">
        <v>10</v>
      </c>
      <c r="N34" s="54">
        <f t="shared" si="5"/>
        <v>19</v>
      </c>
    </row>
    <row r="35" spans="1:14" x14ac:dyDescent="0.25">
      <c r="A35">
        <f t="shared" si="3"/>
        <v>30</v>
      </c>
      <c r="B35" s="5">
        <v>44530</v>
      </c>
      <c r="C35" t="s">
        <v>24</v>
      </c>
      <c r="D35" s="2">
        <f t="shared" si="0"/>
        <v>227</v>
      </c>
      <c r="E35" s="2">
        <f t="shared" si="1"/>
        <v>0</v>
      </c>
      <c r="F35" s="2"/>
      <c r="G35" s="2"/>
      <c r="H35" s="2"/>
      <c r="I35" s="2"/>
      <c r="J35" s="2">
        <v>227</v>
      </c>
      <c r="K35" s="2">
        <f t="shared" si="6"/>
        <v>651201.97</v>
      </c>
      <c r="M35" t="s">
        <v>80</v>
      </c>
    </row>
    <row r="36" spans="1:14" x14ac:dyDescent="0.25">
      <c r="A36">
        <f t="shared" si="3"/>
        <v>31</v>
      </c>
      <c r="B36" s="5">
        <v>44547</v>
      </c>
      <c r="C36" t="s">
        <v>50</v>
      </c>
      <c r="D36" s="2">
        <f t="shared" si="0"/>
        <v>250</v>
      </c>
      <c r="E36" s="2">
        <f t="shared" si="1"/>
        <v>0</v>
      </c>
      <c r="F36" s="2"/>
      <c r="G36" s="2"/>
      <c r="H36" s="2"/>
      <c r="I36" s="2">
        <v>250</v>
      </c>
      <c r="J36" s="2"/>
      <c r="K36" s="2">
        <f t="shared" si="6"/>
        <v>650951.97</v>
      </c>
      <c r="M36" t="s">
        <v>10</v>
      </c>
      <c r="N36" s="54">
        <f>+N34+1</f>
        <v>20</v>
      </c>
    </row>
    <row r="37" spans="1:14" x14ac:dyDescent="0.25">
      <c r="A37">
        <f t="shared" si="3"/>
        <v>32</v>
      </c>
      <c r="B37" s="5">
        <v>44551</v>
      </c>
      <c r="C37" t="s">
        <v>76</v>
      </c>
      <c r="D37" s="2">
        <f t="shared" si="0"/>
        <v>0</v>
      </c>
      <c r="E37" s="2">
        <f t="shared" si="1"/>
        <v>5747</v>
      </c>
      <c r="F37" s="2">
        <v>5747</v>
      </c>
      <c r="G37" s="2"/>
      <c r="H37" s="2"/>
      <c r="I37" s="2"/>
      <c r="J37" s="2"/>
      <c r="K37" s="2">
        <f t="shared" si="6"/>
        <v>656698.97</v>
      </c>
      <c r="M37" t="s">
        <v>80</v>
      </c>
    </row>
    <row r="38" spans="1:14" x14ac:dyDescent="0.25">
      <c r="A38">
        <f t="shared" si="3"/>
        <v>33</v>
      </c>
      <c r="B38" s="5">
        <v>44559</v>
      </c>
      <c r="C38" t="s">
        <v>77</v>
      </c>
      <c r="D38" s="2">
        <f t="shared" si="0"/>
        <v>613</v>
      </c>
      <c r="E38" s="2">
        <f t="shared" si="1"/>
        <v>0</v>
      </c>
      <c r="F38" s="2"/>
      <c r="G38" s="2"/>
      <c r="H38" s="2"/>
      <c r="I38" s="2">
        <v>613</v>
      </c>
      <c r="J38" s="2"/>
      <c r="K38" s="2">
        <f t="shared" si="6"/>
        <v>656085.97</v>
      </c>
      <c r="M38" t="s">
        <v>10</v>
      </c>
      <c r="N38" s="54">
        <f>+N36+1</f>
        <v>21</v>
      </c>
    </row>
    <row r="39" spans="1:14" x14ac:dyDescent="0.25">
      <c r="A39">
        <f t="shared" si="3"/>
        <v>34</v>
      </c>
      <c r="B39" s="5">
        <v>44561</v>
      </c>
      <c r="C39" t="s">
        <v>24</v>
      </c>
      <c r="D39" s="2">
        <f t="shared" si="0"/>
        <v>50</v>
      </c>
      <c r="E39" s="2">
        <f t="shared" si="1"/>
        <v>0</v>
      </c>
      <c r="F39" s="2"/>
      <c r="G39" s="2"/>
      <c r="H39" s="2"/>
      <c r="I39" s="2"/>
      <c r="J39" s="2">
        <v>50</v>
      </c>
      <c r="K39" s="2">
        <f t="shared" si="6"/>
        <v>656035.97</v>
      </c>
      <c r="M39" t="s">
        <v>80</v>
      </c>
    </row>
    <row r="40" spans="1:14" x14ac:dyDescent="0.25">
      <c r="A40">
        <f t="shared" si="3"/>
        <v>35</v>
      </c>
      <c r="B40" s="5">
        <v>44561</v>
      </c>
      <c r="C40" t="s">
        <v>60</v>
      </c>
      <c r="D40" s="2">
        <f t="shared" si="0"/>
        <v>-48.99</v>
      </c>
      <c r="E40" s="2">
        <f t="shared" si="1"/>
        <v>0</v>
      </c>
      <c r="F40" s="2"/>
      <c r="G40" s="2"/>
      <c r="H40" s="2"/>
      <c r="I40" s="2"/>
      <c r="J40" s="2">
        <v>-48.99</v>
      </c>
      <c r="K40" s="2">
        <f t="shared" si="6"/>
        <v>656084.96</v>
      </c>
      <c r="M40" t="s">
        <v>80</v>
      </c>
    </row>
    <row r="41" spans="1:14" x14ac:dyDescent="0.25">
      <c r="B41" s="5"/>
      <c r="D41" s="2"/>
      <c r="E41" s="2"/>
      <c r="F41" s="2"/>
      <c r="G41" s="2"/>
      <c r="H41" s="2"/>
      <c r="I41" s="2"/>
      <c r="J41" s="2"/>
      <c r="K41" s="2"/>
    </row>
    <row r="42" spans="1:14" x14ac:dyDescent="0.25">
      <c r="B42" s="5"/>
      <c r="D42" s="2"/>
      <c r="E42" s="2"/>
      <c r="F42" s="2"/>
      <c r="G42" s="2"/>
      <c r="H42" s="2"/>
      <c r="I42" s="2"/>
      <c r="J42" s="2"/>
      <c r="K42" s="2"/>
    </row>
    <row r="43" spans="1:14" x14ac:dyDescent="0.25">
      <c r="B43" s="5"/>
      <c r="D43" s="2"/>
      <c r="E43" s="2"/>
      <c r="F43" s="2"/>
      <c r="G43" s="2"/>
      <c r="H43" s="2"/>
      <c r="I43" s="2"/>
      <c r="J43" s="2"/>
      <c r="K43" s="2"/>
    </row>
    <row r="44" spans="1:14" ht="19.5" thickBot="1" x14ac:dyDescent="0.35">
      <c r="C44" s="19" t="s">
        <v>34</v>
      </c>
      <c r="D44" s="20">
        <f>SUM(D6:D43)</f>
        <v>153444.81</v>
      </c>
      <c r="E44" s="20">
        <f t="shared" ref="E44:J44" si="7">SUM(E6:E43)</f>
        <v>122006.73</v>
      </c>
      <c r="F44" s="20">
        <f t="shared" si="7"/>
        <v>78153.33</v>
      </c>
      <c r="G44" s="20">
        <f t="shared" si="7"/>
        <v>43853.4</v>
      </c>
      <c r="H44" s="20">
        <f t="shared" si="7"/>
        <v>144763.4</v>
      </c>
      <c r="I44" s="20">
        <f t="shared" si="7"/>
        <v>8297.4</v>
      </c>
      <c r="J44" s="20">
        <f t="shared" si="7"/>
        <v>384.01</v>
      </c>
      <c r="K44" s="20">
        <f>+K40</f>
        <v>656084.96</v>
      </c>
    </row>
    <row r="45" spans="1:14" ht="19.5" thickTop="1" x14ac:dyDescent="0.3">
      <c r="C45" s="24"/>
      <c r="D45" s="25"/>
      <c r="E45" s="25"/>
      <c r="F45" s="25"/>
      <c r="G45" s="25"/>
      <c r="H45" s="25"/>
      <c r="I45" s="25"/>
      <c r="J45" s="25"/>
      <c r="K45" s="25"/>
    </row>
    <row r="47" spans="1:14" ht="18.75" x14ac:dyDescent="0.3">
      <c r="C47" s="12" t="s">
        <v>75</v>
      </c>
    </row>
    <row r="48" spans="1:14" x14ac:dyDescent="0.25">
      <c r="D48" s="4"/>
      <c r="E48" s="4"/>
    </row>
    <row r="49" spans="3:5" x14ac:dyDescent="0.25">
      <c r="C49" t="str">
        <f>+F4</f>
        <v>Offentlig støtte</v>
      </c>
      <c r="D49" s="4">
        <f>+F44</f>
        <v>78153.33</v>
      </c>
    </row>
    <row r="50" spans="3:5" x14ac:dyDescent="0.25">
      <c r="C50" t="str">
        <f>+G4</f>
        <v>Andre inntekter</v>
      </c>
      <c r="D50" s="4">
        <f>+G44</f>
        <v>43853.4</v>
      </c>
    </row>
    <row r="51" spans="3:5" x14ac:dyDescent="0.25">
      <c r="C51" t="str">
        <f>+H4</f>
        <v>Støtte til aktiviteter</v>
      </c>
      <c r="E51" s="4">
        <f>+H44</f>
        <v>144763.4</v>
      </c>
    </row>
    <row r="52" spans="3:5" x14ac:dyDescent="0.25">
      <c r="C52" t="str">
        <f>+I4</f>
        <v>Adminstrasjon</v>
      </c>
      <c r="E52" s="4">
        <f>+I44</f>
        <v>8297.4</v>
      </c>
    </row>
    <row r="53" spans="3:5" x14ac:dyDescent="0.25">
      <c r="C53" s="1" t="str">
        <f>+J4</f>
        <v>Gebyr /rente</v>
      </c>
      <c r="D53" s="1"/>
      <c r="E53" s="7">
        <f>+J44</f>
        <v>384.01</v>
      </c>
    </row>
    <row r="54" spans="3:5" x14ac:dyDescent="0.25">
      <c r="D54" s="4">
        <f>SUM(D49:D53)</f>
        <v>122006.73000000001</v>
      </c>
      <c r="E54" s="4">
        <f>SUM(E49:E53)</f>
        <v>153444.81</v>
      </c>
    </row>
    <row r="56" spans="3:5" ht="15.75" thickBot="1" x14ac:dyDescent="0.3">
      <c r="C56" s="9" t="s">
        <v>35</v>
      </c>
      <c r="D56" s="10"/>
      <c r="E56" s="18">
        <f>+D54-E54</f>
        <v>-31438.079999999987</v>
      </c>
    </row>
    <row r="57" spans="3:5" ht="15.75" thickTop="1" x14ac:dyDescent="0.25">
      <c r="C57" s="6"/>
    </row>
    <row r="58" spans="3:5" ht="18.75" x14ac:dyDescent="0.3">
      <c r="C58" s="21" t="s">
        <v>36</v>
      </c>
      <c r="D58" s="8"/>
      <c r="E58" s="8"/>
    </row>
    <row r="59" spans="3:5" x14ac:dyDescent="0.25">
      <c r="C59" s="6" t="s">
        <v>37</v>
      </c>
    </row>
    <row r="60" spans="3:5" x14ac:dyDescent="0.25">
      <c r="C60" s="11" t="s">
        <v>38</v>
      </c>
      <c r="E60">
        <v>0</v>
      </c>
    </row>
    <row r="61" spans="3:5" x14ac:dyDescent="0.25">
      <c r="C61" s="11" t="s">
        <v>39</v>
      </c>
      <c r="E61">
        <v>0</v>
      </c>
    </row>
    <row r="62" spans="3:5" x14ac:dyDescent="0.25">
      <c r="C62" s="11" t="s">
        <v>40</v>
      </c>
      <c r="E62">
        <v>0</v>
      </c>
    </row>
    <row r="63" spans="3:5" x14ac:dyDescent="0.25">
      <c r="C63" s="11" t="s">
        <v>41</v>
      </c>
      <c r="E63" s="4">
        <f>+K36</f>
        <v>650951.97</v>
      </c>
    </row>
    <row r="64" spans="3:5" x14ac:dyDescent="0.25">
      <c r="C64" s="11" t="s">
        <v>42</v>
      </c>
      <c r="E64">
        <v>0</v>
      </c>
    </row>
    <row r="66" spans="3:5" ht="18.75" x14ac:dyDescent="0.3">
      <c r="C66" s="21" t="s">
        <v>48</v>
      </c>
    </row>
    <row r="67" spans="3:5" x14ac:dyDescent="0.25">
      <c r="C67" t="s">
        <v>43</v>
      </c>
      <c r="E67" s="4">
        <f>+K5</f>
        <v>687523.04</v>
      </c>
    </row>
    <row r="68" spans="3:5" x14ac:dyDescent="0.25">
      <c r="C68" t="s">
        <v>44</v>
      </c>
      <c r="E68" s="4">
        <f>+E56</f>
        <v>-31438.079999999987</v>
      </c>
    </row>
    <row r="69" spans="3:5" x14ac:dyDescent="0.25">
      <c r="C69" t="s">
        <v>45</v>
      </c>
      <c r="E69">
        <v>0</v>
      </c>
    </row>
    <row r="70" spans="3:5" x14ac:dyDescent="0.25">
      <c r="C70" t="s">
        <v>46</v>
      </c>
      <c r="E70">
        <v>0</v>
      </c>
    </row>
    <row r="72" spans="3:5" ht="16.5" thickBot="1" x14ac:dyDescent="0.3">
      <c r="C72" s="22" t="s">
        <v>47</v>
      </c>
      <c r="D72" s="23"/>
      <c r="E72" s="20">
        <f>+E67+E68</f>
        <v>656084.96000000008</v>
      </c>
    </row>
    <row r="73" spans="3:5" ht="15.75" thickTop="1" x14ac:dyDescent="0.25"/>
  </sheetData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4A34F-7F8B-4E24-982C-03581579B26E}">
  <dimension ref="A1:L27"/>
  <sheetViews>
    <sheetView workbookViewId="0">
      <selection activeCell="L6" sqref="L6"/>
    </sheetView>
  </sheetViews>
  <sheetFormatPr baseColWidth="10" defaultRowHeight="15" x14ac:dyDescent="0.25"/>
  <cols>
    <col min="1" max="1" width="17.5703125" customWidth="1"/>
    <col min="2" max="2" width="13.7109375" customWidth="1"/>
    <col min="6" max="6" width="19.7109375" customWidth="1"/>
    <col min="10" max="10" width="18" customWidth="1"/>
  </cols>
  <sheetData>
    <row r="1" spans="1:12" ht="15.75" thickBot="1" x14ac:dyDescent="0.3"/>
    <row r="2" spans="1:12" ht="19.5" thickBot="1" x14ac:dyDescent="0.3">
      <c r="A2" s="26"/>
      <c r="B2" s="27" t="s">
        <v>74</v>
      </c>
      <c r="C2" s="26"/>
      <c r="D2" s="26"/>
    </row>
    <row r="3" spans="1:12" ht="15.75" thickBot="1" x14ac:dyDescent="0.3">
      <c r="A3" s="26"/>
      <c r="B3" s="26"/>
      <c r="C3" s="26"/>
      <c r="D3" s="26"/>
    </row>
    <row r="4" spans="1:12" ht="19.5" thickBot="1" x14ac:dyDescent="0.35">
      <c r="A4" s="36" t="s">
        <v>73</v>
      </c>
      <c r="B4" s="36"/>
      <c r="C4" s="37"/>
      <c r="D4" s="37"/>
      <c r="F4" s="28" t="s">
        <v>51</v>
      </c>
      <c r="G4" s="29"/>
      <c r="H4" s="29"/>
      <c r="J4" s="52" t="s">
        <v>52</v>
      </c>
      <c r="K4" s="53"/>
      <c r="L4" s="53"/>
    </row>
    <row r="5" spans="1:12" x14ac:dyDescent="0.25">
      <c r="A5" s="33" t="s">
        <v>5</v>
      </c>
      <c r="B5" s="34"/>
      <c r="C5" s="34"/>
      <c r="D5" s="35" t="s">
        <v>53</v>
      </c>
      <c r="F5" t="s">
        <v>5</v>
      </c>
      <c r="G5" s="30"/>
      <c r="H5" s="30">
        <v>78153.33</v>
      </c>
      <c r="I5" s="30"/>
      <c r="J5" s="54" t="s">
        <v>5</v>
      </c>
      <c r="K5" s="55"/>
      <c r="L5" s="55">
        <v>80000</v>
      </c>
    </row>
    <row r="6" spans="1:12" x14ac:dyDescent="0.25">
      <c r="A6" s="33" t="s">
        <v>6</v>
      </c>
      <c r="B6" s="34"/>
      <c r="C6" s="34"/>
      <c r="D6" s="35" t="s">
        <v>54</v>
      </c>
      <c r="F6" t="s">
        <v>6</v>
      </c>
      <c r="H6" s="2">
        <v>43853.4</v>
      </c>
      <c r="I6" s="2"/>
      <c r="J6" s="54" t="s">
        <v>6</v>
      </c>
      <c r="K6" s="55"/>
      <c r="L6" s="55">
        <v>50000</v>
      </c>
    </row>
    <row r="7" spans="1:12" x14ac:dyDescent="0.25">
      <c r="A7" s="33" t="s">
        <v>55</v>
      </c>
      <c r="B7" s="34"/>
      <c r="C7" s="35" t="s">
        <v>56</v>
      </c>
      <c r="D7" s="34"/>
      <c r="F7" t="s">
        <v>7</v>
      </c>
      <c r="G7" s="2">
        <v>144763.4</v>
      </c>
      <c r="I7" s="2"/>
      <c r="J7" s="54" t="s">
        <v>7</v>
      </c>
      <c r="K7" s="55">
        <v>140000</v>
      </c>
      <c r="L7" s="55"/>
    </row>
    <row r="8" spans="1:12" x14ac:dyDescent="0.25">
      <c r="A8" s="33" t="s">
        <v>57</v>
      </c>
      <c r="B8" s="34"/>
      <c r="C8" s="35" t="s">
        <v>58</v>
      </c>
      <c r="D8" s="34"/>
      <c r="F8" t="s">
        <v>8</v>
      </c>
      <c r="G8" s="2">
        <v>8297.4</v>
      </c>
      <c r="I8" s="2"/>
      <c r="J8" s="54" t="s">
        <v>8</v>
      </c>
      <c r="K8" s="55">
        <v>15000</v>
      </c>
      <c r="L8" s="55"/>
    </row>
    <row r="9" spans="1:12" ht="15.75" thickBot="1" x14ac:dyDescent="0.3">
      <c r="A9" s="33" t="s">
        <v>59</v>
      </c>
      <c r="B9" s="34"/>
      <c r="C9" s="35">
        <v>500</v>
      </c>
      <c r="D9" s="34"/>
      <c r="F9" s="29" t="s">
        <v>49</v>
      </c>
      <c r="G9" s="31">
        <v>384.01</v>
      </c>
      <c r="H9" s="29"/>
      <c r="I9" s="2"/>
      <c r="J9" s="53" t="s">
        <v>49</v>
      </c>
      <c r="K9" s="56"/>
      <c r="L9" s="56">
        <v>400</v>
      </c>
    </row>
    <row r="10" spans="1:12" x14ac:dyDescent="0.25">
      <c r="A10" s="33" t="s">
        <v>60</v>
      </c>
      <c r="B10" s="34"/>
      <c r="C10" s="34"/>
      <c r="D10" s="35">
        <v>500</v>
      </c>
      <c r="F10" t="s">
        <v>61</v>
      </c>
      <c r="G10" s="2">
        <f>SUM(G7:G9)</f>
        <v>153444.81</v>
      </c>
      <c r="H10" s="2">
        <f>SUM(H5:H9)</f>
        <v>122006.73000000001</v>
      </c>
      <c r="I10" s="2"/>
      <c r="J10" s="54" t="s">
        <v>61</v>
      </c>
      <c r="K10" s="55">
        <f>SUM(K5:K9)</f>
        <v>155000</v>
      </c>
      <c r="L10" s="55">
        <f>SUM(L5:L9)</f>
        <v>130400</v>
      </c>
    </row>
    <row r="11" spans="1:12" x14ac:dyDescent="0.25">
      <c r="A11" s="34"/>
      <c r="B11" s="34"/>
      <c r="C11" s="35" t="s">
        <v>62</v>
      </c>
      <c r="D11" s="35" t="s">
        <v>63</v>
      </c>
      <c r="G11" s="2"/>
      <c r="H11" s="2"/>
      <c r="I11" s="2"/>
      <c r="J11" s="54"/>
      <c r="K11" s="55"/>
      <c r="L11" s="55"/>
    </row>
    <row r="12" spans="1:12" ht="15.75" thickBot="1" x14ac:dyDescent="0.3">
      <c r="A12" s="39" t="s">
        <v>64</v>
      </c>
      <c r="B12" s="40"/>
      <c r="C12" s="40"/>
      <c r="D12" s="41" t="s">
        <v>65</v>
      </c>
      <c r="F12" s="42" t="s">
        <v>35</v>
      </c>
      <c r="G12" s="43"/>
      <c r="H12" s="43">
        <f>+H10-G10</f>
        <v>-31438.079999999987</v>
      </c>
      <c r="I12" s="44"/>
      <c r="J12" s="57" t="s">
        <v>35</v>
      </c>
      <c r="K12" s="58"/>
      <c r="L12" s="58">
        <f>L10-K10</f>
        <v>-24600</v>
      </c>
    </row>
    <row r="13" spans="1:12" ht="16.5" thickTop="1" thickBot="1" x14ac:dyDescent="0.3">
      <c r="A13" s="38"/>
      <c r="B13" s="38"/>
      <c r="C13" s="38"/>
      <c r="D13" s="38"/>
    </row>
    <row r="14" spans="1:12" x14ac:dyDescent="0.25">
      <c r="A14" s="32"/>
      <c r="B14" s="32"/>
      <c r="C14" s="32"/>
      <c r="D14" s="32"/>
      <c r="F14" s="6"/>
      <c r="G14" s="6"/>
      <c r="H14" s="6"/>
    </row>
    <row r="17" spans="1:4" ht="15.75" thickBot="1" x14ac:dyDescent="0.3"/>
    <row r="18" spans="1:4" ht="19.5" thickBot="1" x14ac:dyDescent="0.35">
      <c r="A18" s="36" t="s">
        <v>73</v>
      </c>
      <c r="B18" s="50"/>
      <c r="C18" s="51"/>
      <c r="D18" s="51"/>
    </row>
    <row r="19" spans="1:4" x14ac:dyDescent="0.25">
      <c r="A19" s="33" t="s">
        <v>5</v>
      </c>
      <c r="B19" s="34"/>
      <c r="C19" s="34"/>
      <c r="D19" s="35" t="s">
        <v>66</v>
      </c>
    </row>
    <row r="20" spans="1:4" x14ac:dyDescent="0.25">
      <c r="A20" s="33" t="s">
        <v>6</v>
      </c>
      <c r="B20" s="34"/>
      <c r="C20" s="34"/>
      <c r="D20" s="35" t="s">
        <v>67</v>
      </c>
    </row>
    <row r="21" spans="1:4" x14ac:dyDescent="0.25">
      <c r="A21" s="33" t="s">
        <v>55</v>
      </c>
      <c r="B21" s="34"/>
      <c r="C21" s="35" t="s">
        <v>68</v>
      </c>
      <c r="D21" s="34"/>
    </row>
    <row r="22" spans="1:4" x14ac:dyDescent="0.25">
      <c r="A22" s="33" t="s">
        <v>57</v>
      </c>
      <c r="B22" s="34"/>
      <c r="C22" s="35" t="s">
        <v>69</v>
      </c>
      <c r="D22" s="34"/>
    </row>
    <row r="23" spans="1:4" x14ac:dyDescent="0.25">
      <c r="A23" s="33" t="s">
        <v>59</v>
      </c>
      <c r="B23" s="34"/>
      <c r="C23" s="35">
        <v>500</v>
      </c>
      <c r="D23" s="34"/>
    </row>
    <row r="24" spans="1:4" ht="15.75" thickBot="1" x14ac:dyDescent="0.3">
      <c r="A24" s="45" t="s">
        <v>60</v>
      </c>
      <c r="B24" s="46"/>
      <c r="C24" s="46"/>
      <c r="D24" s="47">
        <v>500</v>
      </c>
    </row>
    <row r="25" spans="1:4" x14ac:dyDescent="0.25">
      <c r="A25" s="34"/>
      <c r="B25" s="34"/>
      <c r="C25" s="35" t="s">
        <v>70</v>
      </c>
      <c r="D25" s="35" t="s">
        <v>71</v>
      </c>
    </row>
    <row r="27" spans="1:4" ht="15.75" thickBot="1" x14ac:dyDescent="0.3">
      <c r="A27" s="48" t="s">
        <v>64</v>
      </c>
      <c r="B27" s="46"/>
      <c r="C27" s="46"/>
      <c r="D27" s="49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Regnskap 2021</vt:lpstr>
      <vt:lpstr>Budsjett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Kristoffersen</dc:creator>
  <cp:lastModifiedBy>Herbert Kristoffersen</cp:lastModifiedBy>
  <cp:lastPrinted>2022-03-10T13:47:24Z</cp:lastPrinted>
  <dcterms:created xsi:type="dcterms:W3CDTF">2021-12-17T12:45:14Z</dcterms:created>
  <dcterms:modified xsi:type="dcterms:W3CDTF">2022-03-29T15:20:25Z</dcterms:modified>
</cp:coreProperties>
</file>